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E014" lockStructure="1"/>
  <bookViews>
    <workbookView xWindow="0" yWindow="30" windowWidth="17220" windowHeight="7410"/>
  </bookViews>
  <sheets>
    <sheet name="TTO Pay Calculator" sheetId="2" r:id="rId1"/>
    <sheet name="Sheet3" sheetId="3" state="hidden" r:id="rId2"/>
    <sheet name="38 Week Calculation" sheetId="1" r:id="rId3"/>
    <sheet name="39 Week Calculation" sheetId="5" r:id="rId4"/>
    <sheet name="40 Week Calculation" sheetId="6" r:id="rId5"/>
  </sheets>
  <calcPr calcId="145621"/>
</workbook>
</file>

<file path=xl/calcChain.xml><?xml version="1.0" encoding="utf-8"?>
<calcChain xmlns="http://schemas.openxmlformats.org/spreadsheetml/2006/main">
  <c r="C8" i="3" l="1"/>
  <c r="C9" i="3"/>
  <c r="C10" i="3"/>
  <c r="E10" i="3"/>
  <c r="E9" i="3"/>
  <c r="E8" i="3"/>
  <c r="E7" i="3"/>
  <c r="C7" i="3"/>
  <c r="C6" i="3"/>
  <c r="C3" i="3"/>
  <c r="C4" i="3"/>
  <c r="D9" i="6"/>
  <c r="C7" i="6"/>
  <c r="D7" i="6" s="1"/>
  <c r="D10" i="6" s="1"/>
  <c r="D13" i="6" s="1"/>
  <c r="D6" i="6"/>
  <c r="D5" i="6"/>
  <c r="D9" i="1"/>
  <c r="C7" i="1"/>
  <c r="D7" i="1" s="1"/>
  <c r="D10" i="1" s="1"/>
  <c r="D13" i="1" s="1"/>
  <c r="D6" i="1"/>
  <c r="D5" i="1"/>
  <c r="D14" i="5"/>
  <c r="C13" i="5"/>
  <c r="D13" i="5"/>
  <c r="D9" i="5"/>
  <c r="D14" i="6" l="1"/>
  <c r="C13" i="6"/>
  <c r="C14" i="6" s="1"/>
  <c r="C13" i="1"/>
  <c r="C14" i="1" s="1"/>
  <c r="D14" i="1"/>
  <c r="C7" i="5"/>
  <c r="D7" i="5" s="1"/>
  <c r="D10" i="5" s="1"/>
  <c r="D6" i="5"/>
  <c r="D5" i="5"/>
  <c r="H14" i="2"/>
  <c r="C14" i="5" l="1"/>
  <c r="C5" i="3" l="1"/>
  <c r="G12" i="2" s="1"/>
  <c r="H12" i="2" s="1"/>
  <c r="D16" i="2" s="1"/>
</calcChain>
</file>

<file path=xl/sharedStrings.xml><?xml version="1.0" encoding="utf-8"?>
<sst xmlns="http://schemas.openxmlformats.org/spreadsheetml/2006/main" count="88" uniqueCount="46">
  <si>
    <t>Info Columns</t>
  </si>
  <si>
    <t>How calculated</t>
  </si>
  <si>
    <t>Days</t>
  </si>
  <si>
    <t>Weeks</t>
  </si>
  <si>
    <t>(a) Annual Leave</t>
  </si>
  <si>
    <t>a+b</t>
  </si>
  <si>
    <t>Working full time</t>
  </si>
  <si>
    <t>(b) Bank Holidays</t>
  </si>
  <si>
    <t>Examples:</t>
  </si>
  <si>
    <t>38 Weeks</t>
  </si>
  <si>
    <t xml:space="preserve">Please enter your information or select the options that reflect your situation from the dropdown boxes. 
</t>
  </si>
  <si>
    <t>FTE Salary</t>
  </si>
  <si>
    <t>Actual Weeks Worked</t>
  </si>
  <si>
    <t>Hours Worked (per week)</t>
  </si>
  <si>
    <t>39 Weeks (including 5 inset days)</t>
  </si>
  <si>
    <t>39 Weeks</t>
  </si>
  <si>
    <t>40 Weeks</t>
  </si>
  <si>
    <t>40 weeks</t>
  </si>
  <si>
    <t>Paid Weeks</t>
  </si>
  <si>
    <t>Total Pay</t>
  </si>
  <si>
    <t xml:space="preserve">Please note the above calculator is an estimate dependent on the information you have entered. 
For further information please contact the Unified Reward Helpline; 
Phone: 0330 606 4444 (option 1)
Email: Barnethrpayroll@capita-services.co.uk
</t>
  </si>
  <si>
    <t>Example - Meal Time Supervisors</t>
  </si>
  <si>
    <t>Example - Teaching Assistants</t>
  </si>
  <si>
    <t>Example - Administrative/Other staff</t>
  </si>
  <si>
    <t>39 weeks (includes 1 wk of inset days)</t>
  </si>
  <si>
    <t>41 Weeks</t>
  </si>
  <si>
    <t>42 Weeks</t>
  </si>
  <si>
    <t>43 Weeks</t>
  </si>
  <si>
    <t>44 Weeks</t>
  </si>
  <si>
    <t>Term Time Only Pay Calculator</t>
  </si>
  <si>
    <t>(e) Holidays as a proportion of actual working weeks (fte)</t>
  </si>
  <si>
    <t>(d7) / (c9)</t>
  </si>
  <si>
    <t>(e) x (f)</t>
  </si>
  <si>
    <t>(f) Working  Weeks</t>
  </si>
  <si>
    <t>(g) Holiday pay days/ Weeks</t>
  </si>
  <si>
    <t>(h) Annual pay days/ weeks</t>
  </si>
  <si>
    <t>(c) Total Leave Entitlement</t>
  </si>
  <si>
    <t xml:space="preserve">
52.14 – c</t>
  </si>
  <si>
    <t>(d) Working weeks per annum (fte)</t>
  </si>
  <si>
    <t>(f) + (g)</t>
  </si>
  <si>
    <t>Full time employee on 39 week contract at £20,000 pa would calculate as: 
20,000*45.655/52.14 = £17,512</t>
  </si>
  <si>
    <t>0.5 FTE on a 39 week contract at £20,000 would calculate as 20000 * 45.655/52.14 * 18/36 = £8,756</t>
  </si>
  <si>
    <t>Full time employee on 38 week contract at £20,000 pa would calculate as: 
20,000*44.484/52.14 = £17,063</t>
  </si>
  <si>
    <t>0.5 FTE on a 38 week contract at £20,000 would calculate as 20000*44.484/52.14*18/36 = £8,531</t>
  </si>
  <si>
    <t>Full time employee on 40 week contract at £20,000 pa would calculate as: 
20,000*46.825/52.14 = £17,961</t>
  </si>
  <si>
    <t>0.5 FTE on a 40 week contract at £20,000 would calculate as 20000 * 46.825/52.14 * 18/36 = £8,980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</si>
</sst>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£&quot;#,##0.00"/>
    <numFmt numFmtId="165" formatCode="0.0000"/>
    <numFmt numFmtId="166" formatCode="0.000"/>
    <numFmt numFmtId="167" formatCode="0.0000000"/>
  </numFmts>
  <fonts count="21" x14ac:knownFonts="1">
    <font>
      <sz val="11"/>
      <color theme="1"/>
      <name val="Calibri"/>
      <family val="2"/>
      <scheme val="minor"/>
    </font>
    <font>
      <b/>
      <sz val="14"/>
      <color theme="1"/>
      <name val="Candara"/>
      <family val="2"/>
    </font>
    <font>
      <sz val="14"/>
      <color theme="1"/>
      <name val="Candara"/>
      <family val="2"/>
    </font>
    <font>
      <b/>
      <u val="double"/>
      <sz val="14"/>
      <color rgb="FFAC9964"/>
      <name val="Candara"/>
      <family val="2"/>
    </font>
    <font>
      <u/>
      <sz val="14"/>
      <color theme="1"/>
      <name val="Candara"/>
      <family val="2"/>
    </font>
    <font>
      <b/>
      <sz val="14"/>
      <color theme="0"/>
      <name val="Candara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u val="double"/>
      <sz val="14"/>
      <color theme="8"/>
      <name val="Georgia"/>
      <family val="1"/>
    </font>
    <font>
      <u/>
      <sz val="14"/>
      <color theme="1"/>
      <name val="Arial"/>
      <family val="2"/>
    </font>
    <font>
      <b/>
      <sz val="13"/>
      <color theme="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13" xfId="0" applyFont="1" applyFill="1" applyBorder="1" applyProtection="1"/>
    <xf numFmtId="0" fontId="2" fillId="2" borderId="13" xfId="0" applyFont="1" applyFill="1" applyBorder="1" applyProtection="1"/>
    <xf numFmtId="0" fontId="1" fillId="2" borderId="0" xfId="0" applyFont="1" applyFill="1" applyBorder="1" applyProtection="1"/>
    <xf numFmtId="0" fontId="3" fillId="2" borderId="0" xfId="0" applyFont="1" applyFill="1" applyBorder="1" applyAlignment="1" applyProtection="1"/>
    <xf numFmtId="0" fontId="2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164" fontId="5" fillId="2" borderId="0" xfId="0" applyNumberFormat="1" applyFont="1" applyFill="1" applyBorder="1" applyAlignment="1" applyProtection="1">
      <alignment horizontal="center" vertical="center"/>
    </xf>
    <xf numFmtId="0" fontId="1" fillId="2" borderId="11" xfId="0" applyFont="1" applyFill="1" applyBorder="1" applyProtection="1"/>
    <xf numFmtId="164" fontId="1" fillId="2" borderId="12" xfId="0" applyNumberFormat="1" applyFont="1" applyFill="1" applyBorder="1" applyAlignment="1" applyProtection="1">
      <alignment horizontal="center" vertical="center"/>
    </xf>
    <xf numFmtId="0" fontId="1" fillId="2" borderId="4" xfId="0" applyFont="1" applyFill="1" applyBorder="1" applyProtection="1"/>
    <xf numFmtId="164" fontId="1" fillId="2" borderId="8" xfId="0" applyNumberFormat="1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right"/>
    </xf>
    <xf numFmtId="0" fontId="1" fillId="2" borderId="4" xfId="0" applyFont="1" applyFill="1" applyBorder="1" applyAlignment="1" applyProtection="1">
      <alignment vertical="center"/>
    </xf>
    <xf numFmtId="164" fontId="5" fillId="2" borderId="8" xfId="0" applyNumberFormat="1" applyFont="1" applyFill="1" applyBorder="1" applyAlignment="1" applyProtection="1">
      <alignment horizontal="center" vertical="center"/>
    </xf>
    <xf numFmtId="0" fontId="6" fillId="2" borderId="4" xfId="0" applyFont="1" applyFill="1" applyBorder="1" applyProtection="1"/>
    <xf numFmtId="0" fontId="6" fillId="2" borderId="0" xfId="0" applyFont="1" applyFill="1" applyBorder="1" applyProtection="1"/>
    <xf numFmtId="0" fontId="7" fillId="2" borderId="0" xfId="0" applyFont="1" applyFill="1" applyBorder="1" applyProtection="1"/>
    <xf numFmtId="164" fontId="6" fillId="2" borderId="8" xfId="0" applyNumberFormat="1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right"/>
    </xf>
    <xf numFmtId="0" fontId="1" fillId="2" borderId="4" xfId="0" applyFont="1" applyFill="1" applyBorder="1" applyAlignment="1" applyProtection="1">
      <alignment horizontal="right" vertical="center"/>
    </xf>
    <xf numFmtId="0" fontId="11" fillId="0" borderId="0" xfId="0" applyFont="1"/>
    <xf numFmtId="0" fontId="13" fillId="0" borderId="0" xfId="0" applyFont="1"/>
    <xf numFmtId="0" fontId="11" fillId="0" borderId="0" xfId="0" applyFont="1" applyAlignment="1">
      <alignment wrapText="1"/>
    </xf>
    <xf numFmtId="0" fontId="14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3" xfId="0" applyFont="1" applyBorder="1" applyAlignment="1"/>
    <xf numFmtId="0" fontId="16" fillId="0" borderId="4" xfId="0" applyFont="1" applyBorder="1" applyAlignment="1">
      <alignment horizontal="center"/>
    </xf>
    <xf numFmtId="2" fontId="17" fillId="0" borderId="7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4" xfId="0" applyFont="1" applyBorder="1"/>
    <xf numFmtId="2" fontId="18" fillId="0" borderId="0" xfId="0" applyNumberFormat="1" applyFont="1" applyBorder="1" applyAlignment="1">
      <alignment horizontal="right"/>
    </xf>
    <xf numFmtId="0" fontId="18" fillId="0" borderId="8" xfId="0" applyFont="1" applyBorder="1" applyAlignment="1">
      <alignment horizontal="center"/>
    </xf>
    <xf numFmtId="0" fontId="18" fillId="0" borderId="4" xfId="0" applyFont="1" applyBorder="1"/>
    <xf numFmtId="0" fontId="16" fillId="0" borderId="8" xfId="0" applyFont="1" applyBorder="1" applyAlignment="1">
      <alignment horizontal="center" wrapText="1"/>
    </xf>
    <xf numFmtId="0" fontId="14" fillId="0" borderId="4" xfId="0" applyFont="1" applyBorder="1"/>
    <xf numFmtId="2" fontId="16" fillId="0" borderId="7" xfId="0" applyNumberFormat="1" applyFont="1" applyBorder="1" applyAlignment="1">
      <alignment horizontal="right"/>
    </xf>
    <xf numFmtId="2" fontId="16" fillId="0" borderId="0" xfId="0" applyNumberFormat="1" applyFont="1" applyBorder="1" applyAlignment="1">
      <alignment horizontal="right"/>
    </xf>
    <xf numFmtId="0" fontId="17" fillId="0" borderId="4" xfId="0" applyFont="1" applyBorder="1"/>
    <xf numFmtId="2" fontId="17" fillId="0" borderId="0" xfId="0" applyNumberFormat="1" applyFont="1" applyBorder="1" applyAlignment="1">
      <alignment horizontal="right"/>
    </xf>
    <xf numFmtId="0" fontId="14" fillId="0" borderId="9" xfId="0" applyFont="1" applyBorder="1"/>
    <xf numFmtId="0" fontId="14" fillId="0" borderId="6" xfId="0" applyFont="1" applyBorder="1" applyAlignment="1">
      <alignment horizontal="center"/>
    </xf>
    <xf numFmtId="0" fontId="11" fillId="0" borderId="0" xfId="0" applyFont="1" applyFill="1"/>
    <xf numFmtId="0" fontId="16" fillId="0" borderId="6" xfId="0" applyFont="1" applyBorder="1" applyAlignment="1">
      <alignment horizontal="center"/>
    </xf>
    <xf numFmtId="0" fontId="14" fillId="0" borderId="0" xfId="0" applyFont="1" applyBorder="1"/>
    <xf numFmtId="2" fontId="14" fillId="0" borderId="0" xfId="0" applyNumberFormat="1" applyFont="1" applyFill="1" applyBorder="1" applyAlignment="1">
      <alignment horizontal="right"/>
    </xf>
    <xf numFmtId="0" fontId="14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 wrapText="1"/>
    </xf>
    <xf numFmtId="165" fontId="0" fillId="0" borderId="0" xfId="0" applyNumberFormat="1"/>
    <xf numFmtId="166" fontId="15" fillId="3" borderId="1" xfId="0" applyNumberFormat="1" applyFont="1" applyFill="1" applyBorder="1" applyAlignment="1">
      <alignment horizontal="right"/>
    </xf>
    <xf numFmtId="167" fontId="17" fillId="0" borderId="0" xfId="0" applyNumberFormat="1" applyFont="1" applyBorder="1" applyAlignment="1">
      <alignment horizontal="right"/>
    </xf>
    <xf numFmtId="0" fontId="11" fillId="0" borderId="0" xfId="0" applyFont="1" applyBorder="1"/>
    <xf numFmtId="0" fontId="18" fillId="0" borderId="16" xfId="0" applyFont="1" applyBorder="1"/>
    <xf numFmtId="2" fontId="16" fillId="0" borderId="4" xfId="0" applyNumberFormat="1" applyFont="1" applyBorder="1" applyAlignment="1">
      <alignment horizontal="right"/>
    </xf>
    <xf numFmtId="2" fontId="17" fillId="0" borderId="4" xfId="0" applyNumberFormat="1" applyFont="1" applyBorder="1" applyAlignment="1">
      <alignment horizontal="right" wrapText="1"/>
    </xf>
    <xf numFmtId="2" fontId="16" fillId="0" borderId="4" xfId="0" applyNumberFormat="1" applyFont="1" applyBorder="1" applyAlignment="1">
      <alignment horizontal="right" wrapText="1"/>
    </xf>
    <xf numFmtId="2" fontId="18" fillId="0" borderId="4" xfId="0" applyNumberFormat="1" applyFont="1" applyBorder="1" applyAlignment="1">
      <alignment horizontal="right"/>
    </xf>
    <xf numFmtId="2" fontId="17" fillId="0" borderId="11" xfId="0" applyNumberFormat="1" applyFont="1" applyBorder="1" applyAlignment="1">
      <alignment horizontal="center"/>
    </xf>
    <xf numFmtId="2" fontId="16" fillId="0" borderId="4" xfId="0" applyNumberFormat="1" applyFont="1" applyFill="1" applyBorder="1" applyAlignment="1">
      <alignment horizontal="right"/>
    </xf>
    <xf numFmtId="2" fontId="17" fillId="0" borderId="4" xfId="0" applyNumberFormat="1" applyFont="1" applyBorder="1" applyAlignment="1">
      <alignment horizontal="right"/>
    </xf>
    <xf numFmtId="166" fontId="20" fillId="0" borderId="0" xfId="0" applyNumberFormat="1" applyFont="1" applyBorder="1" applyAlignment="1">
      <alignment horizontal="right"/>
    </xf>
    <xf numFmtId="166" fontId="19" fillId="0" borderId="7" xfId="0" applyNumberFormat="1" applyFont="1" applyBorder="1" applyAlignment="1">
      <alignment horizontal="right"/>
    </xf>
    <xf numFmtId="166" fontId="14" fillId="0" borderId="1" xfId="0" applyNumberFormat="1" applyFont="1" applyFill="1" applyBorder="1" applyAlignment="1">
      <alignment horizontal="right"/>
    </xf>
    <xf numFmtId="166" fontId="0" fillId="0" borderId="0" xfId="0" applyNumberFormat="1"/>
    <xf numFmtId="166" fontId="12" fillId="5" borderId="8" xfId="0" applyNumberFormat="1" applyFont="1" applyFill="1" applyBorder="1" applyAlignment="1">
      <alignment horizontal="center"/>
    </xf>
    <xf numFmtId="164" fontId="12" fillId="5" borderId="0" xfId="0" applyNumberFormat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 wrapText="1"/>
    </xf>
    <xf numFmtId="0" fontId="7" fillId="2" borderId="0" xfId="0" applyFont="1" applyFill="1" applyBorder="1" applyAlignment="1" applyProtection="1">
      <alignment horizontal="center" wrapText="1"/>
    </xf>
    <xf numFmtId="0" fontId="7" fillId="2" borderId="8" xfId="0" applyFont="1" applyFill="1" applyBorder="1" applyAlignment="1" applyProtection="1">
      <alignment horizontal="center" wrapText="1"/>
    </xf>
    <xf numFmtId="164" fontId="9" fillId="4" borderId="15" xfId="0" applyNumberFormat="1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15" fillId="3" borderId="2" xfId="0" applyFont="1" applyFill="1" applyBorder="1" applyAlignment="1">
      <alignment horizontal="center"/>
    </xf>
    <xf numFmtId="2" fontId="16" fillId="0" borderId="5" xfId="0" applyNumberFormat="1" applyFont="1" applyBorder="1" applyAlignment="1">
      <alignment horizontal="center"/>
    </xf>
    <xf numFmtId="2" fontId="16" fillId="0" borderId="2" xfId="0" applyNumberFormat="1" applyFont="1" applyBorder="1" applyAlignment="1">
      <alignment horizontal="center"/>
    </xf>
    <xf numFmtId="0" fontId="15" fillId="3" borderId="10" xfId="0" applyFont="1" applyFill="1" applyBorder="1" applyAlignment="1">
      <alignment horizontal="center" wrapText="1"/>
    </xf>
    <xf numFmtId="0" fontId="15" fillId="3" borderId="2" xfId="0" applyFont="1" applyFill="1" applyBorder="1" applyAlignment="1">
      <alignment horizontal="center" wrapText="1"/>
    </xf>
    <xf numFmtId="2" fontId="16" fillId="0" borderId="10" xfId="0" applyNumberFormat="1" applyFont="1" applyBorder="1" applyAlignment="1">
      <alignment horizontal="center"/>
    </xf>
  </cellXfs>
  <cellStyles count="1">
    <cellStyle name="Normal" xfId="0" builtinId="0"/>
  </cellStyles>
  <dxfs count="1">
    <dxf>
      <numFmt numFmtId="165" formatCode="0.000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14A2C.EE5417C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504264</xdr:colOff>
      <xdr:row>1</xdr:row>
      <xdr:rowOff>222251</xdr:rowOff>
    </xdr:from>
    <xdr:to>
      <xdr:col>4</xdr:col>
      <xdr:colOff>2771886</xdr:colOff>
      <xdr:row>3</xdr:row>
      <xdr:rowOff>166582</xdr:rowOff>
    </xdr:to>
    <xdr:pic>
      <xdr:nvPicPr>
        <xdr:cNvPr id="3" name="Picture 2" descr="Description: C:\Users\graham.thurston\AppData\Local\Microsoft\Windows\Temporary Internet Files\Content.Outlook\A6QAV05L\008835_Unified Logo (3).jpg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705" y="423957"/>
          <a:ext cx="2872740" cy="4149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2:C10" totalsRowShown="0">
  <autoFilter ref="B2:C10"/>
  <tableColumns count="2">
    <tableColumn id="1" name="Weeks"/>
    <tableColumn id="2" name="Paid Week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showGridLines="0" tabSelected="1" zoomScale="85" zoomScaleNormal="85" workbookViewId="0">
      <selection activeCell="D12" sqref="D12:E12"/>
    </sheetView>
  </sheetViews>
  <sheetFormatPr defaultRowHeight="15" x14ac:dyDescent="0.25"/>
  <cols>
    <col min="2" max="2" width="34.42578125" customWidth="1"/>
    <col min="3" max="4" width="9.140625" customWidth="1"/>
    <col min="5" max="5" width="44.7109375" customWidth="1"/>
    <col min="6" max="6" width="29.85546875" customWidth="1"/>
    <col min="7" max="7" width="32" customWidth="1"/>
    <col min="8" max="8" width="22.5703125" hidden="1" customWidth="1"/>
  </cols>
  <sheetData>
    <row r="1" spans="2:8" ht="15.75" thickBot="1" x14ac:dyDescent="0.3"/>
    <row r="2" spans="2:8" ht="18.75" x14ac:dyDescent="0.3">
      <c r="B2" s="10"/>
      <c r="C2" s="1"/>
      <c r="D2" s="2"/>
      <c r="E2" s="2"/>
      <c r="F2" s="2"/>
      <c r="G2" s="11"/>
    </row>
    <row r="3" spans="2:8" ht="18.75" x14ac:dyDescent="0.3">
      <c r="B3" s="12"/>
      <c r="C3" s="3"/>
      <c r="D3" s="5"/>
      <c r="E3" s="5"/>
      <c r="F3" s="5"/>
      <c r="G3" s="13"/>
    </row>
    <row r="4" spans="2:8" ht="18.75" x14ac:dyDescent="0.3">
      <c r="B4" s="12"/>
      <c r="C4" s="3"/>
      <c r="D4" s="5"/>
      <c r="E4" s="5"/>
      <c r="F4" s="5"/>
      <c r="G4" s="13"/>
    </row>
    <row r="5" spans="2:8" ht="18.75" x14ac:dyDescent="0.3">
      <c r="B5" s="12"/>
      <c r="C5" s="3"/>
      <c r="D5" s="75" t="s">
        <v>29</v>
      </c>
      <c r="E5" s="75"/>
      <c r="F5" s="4"/>
      <c r="G5" s="13"/>
    </row>
    <row r="6" spans="2:8" ht="18" x14ac:dyDescent="0.25">
      <c r="B6" s="17"/>
      <c r="C6" s="18"/>
      <c r="D6" s="19"/>
      <c r="E6" s="19"/>
      <c r="F6" s="19"/>
      <c r="G6" s="20"/>
    </row>
    <row r="7" spans="2:8" ht="21.75" customHeight="1" x14ac:dyDescent="0.25">
      <c r="B7" s="76" t="s">
        <v>10</v>
      </c>
      <c r="C7" s="77"/>
      <c r="D7" s="77"/>
      <c r="E7" s="77"/>
      <c r="F7" s="77"/>
      <c r="G7" s="78"/>
    </row>
    <row r="8" spans="2:8" x14ac:dyDescent="0.25">
      <c r="B8" s="76"/>
      <c r="C8" s="77"/>
      <c r="D8" s="77"/>
      <c r="E8" s="77"/>
      <c r="F8" s="77"/>
      <c r="G8" s="78"/>
    </row>
    <row r="9" spans="2:8" ht="18.75" x14ac:dyDescent="0.3">
      <c r="B9" s="12"/>
      <c r="C9" s="3"/>
      <c r="D9" s="5"/>
      <c r="E9" s="5"/>
      <c r="F9" s="5"/>
      <c r="G9" s="13"/>
    </row>
    <row r="10" spans="2:8" ht="18.75" x14ac:dyDescent="0.3">
      <c r="B10" s="21" t="s">
        <v>11</v>
      </c>
      <c r="C10" s="6"/>
      <c r="D10" s="79">
        <v>20000</v>
      </c>
      <c r="E10" s="79"/>
      <c r="F10" s="6"/>
      <c r="G10" s="13"/>
    </row>
    <row r="11" spans="2:8" ht="18.75" x14ac:dyDescent="0.3">
      <c r="B11" s="14"/>
      <c r="C11" s="6"/>
      <c r="D11" s="6"/>
      <c r="E11" s="6"/>
      <c r="F11" s="6"/>
      <c r="G11" s="13"/>
    </row>
    <row r="12" spans="2:8" ht="18.75" x14ac:dyDescent="0.3">
      <c r="B12" s="21" t="s">
        <v>12</v>
      </c>
      <c r="C12" s="6"/>
      <c r="D12" s="80" t="s">
        <v>14</v>
      </c>
      <c r="E12" s="80"/>
      <c r="F12" s="21" t="s">
        <v>18</v>
      </c>
      <c r="G12" s="67">
        <f>VLOOKUP(D12,Table1[],2,FALSE)</f>
        <v>45.654692411315672</v>
      </c>
      <c r="H12">
        <f>(G12/Sheet3!B12)</f>
        <v>0.87561742254153574</v>
      </c>
    </row>
    <row r="13" spans="2:8" ht="18.75" x14ac:dyDescent="0.3">
      <c r="B13" s="14"/>
      <c r="C13" s="6"/>
      <c r="D13" s="6"/>
      <c r="E13" s="6"/>
      <c r="F13" s="6"/>
      <c r="G13" s="13"/>
    </row>
    <row r="14" spans="2:8" ht="18.75" x14ac:dyDescent="0.25">
      <c r="B14" s="21" t="s">
        <v>13</v>
      </c>
      <c r="C14" s="7"/>
      <c r="D14" s="81">
        <v>18</v>
      </c>
      <c r="E14" s="81"/>
      <c r="F14" s="8"/>
      <c r="G14" s="13"/>
      <c r="H14">
        <f>D14/36</f>
        <v>0.5</v>
      </c>
    </row>
    <row r="15" spans="2:8" ht="18.75" x14ac:dyDescent="0.3">
      <c r="B15" s="14"/>
      <c r="C15" s="7"/>
      <c r="D15" s="8"/>
      <c r="E15" s="8"/>
      <c r="F15" s="8"/>
      <c r="G15" s="13"/>
    </row>
    <row r="16" spans="2:8" ht="18.75" x14ac:dyDescent="0.25">
      <c r="B16" s="22" t="s">
        <v>19</v>
      </c>
      <c r="C16" s="9"/>
      <c r="D16" s="68">
        <f>(D10*H12*H14)</f>
        <v>8756.1742254153578</v>
      </c>
      <c r="E16" s="68"/>
      <c r="F16" s="9" t="s">
        <v>19</v>
      </c>
      <c r="G16" s="16"/>
    </row>
    <row r="17" spans="2:7" ht="18.75" x14ac:dyDescent="0.25">
      <c r="B17" s="22"/>
      <c r="C17" s="9"/>
      <c r="D17" s="9"/>
      <c r="E17" s="9"/>
      <c r="F17" s="9"/>
      <c r="G17" s="16"/>
    </row>
    <row r="18" spans="2:7" ht="18.75" x14ac:dyDescent="0.25">
      <c r="B18" s="15"/>
      <c r="C18" s="7"/>
      <c r="D18" s="9"/>
      <c r="E18" s="9"/>
      <c r="F18" s="8"/>
      <c r="G18" s="13"/>
    </row>
    <row r="19" spans="2:7" ht="15" customHeight="1" x14ac:dyDescent="0.25">
      <c r="B19" s="69" t="s">
        <v>20</v>
      </c>
      <c r="C19" s="70"/>
      <c r="D19" s="70"/>
      <c r="E19" s="70"/>
      <c r="F19" s="70"/>
      <c r="G19" s="71"/>
    </row>
    <row r="20" spans="2:7" ht="73.5" customHeight="1" x14ac:dyDescent="0.25">
      <c r="B20" s="69"/>
      <c r="C20" s="70"/>
      <c r="D20" s="70"/>
      <c r="E20" s="70"/>
      <c r="F20" s="70"/>
      <c r="G20" s="71"/>
    </row>
    <row r="21" spans="2:7" ht="21" customHeight="1" thickBot="1" x14ac:dyDescent="0.3">
      <c r="B21" s="72"/>
      <c r="C21" s="73"/>
      <c r="D21" s="73"/>
      <c r="E21" s="73"/>
      <c r="F21" s="73"/>
      <c r="G21" s="74"/>
    </row>
  </sheetData>
  <sheetProtection password="E014" sheet="1" objects="1" scenarios="1" selectLockedCells="1"/>
  <mergeCells count="7">
    <mergeCell ref="D16:E16"/>
    <mergeCell ref="B19:G21"/>
    <mergeCell ref="D5:E5"/>
    <mergeCell ref="B7:G8"/>
    <mergeCell ref="D10:E10"/>
    <mergeCell ref="D12:E12"/>
    <mergeCell ref="D14:E14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Sheet3!$B$3:$B$10</xm:f>
          </x14:formula1>
          <xm:sqref>D12:E12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workbookViewId="0">
      <selection activeCell="E18" sqref="E18"/>
    </sheetView>
  </sheetViews>
  <sheetFormatPr defaultRowHeight="15" x14ac:dyDescent="0.25"/>
  <cols>
    <col min="2" max="2" width="12.5703125" customWidth="1"/>
    <col min="3" max="3" width="15.7109375" style="51" customWidth="1"/>
  </cols>
  <sheetData>
    <row r="2" spans="2:5" x14ac:dyDescent="0.25">
      <c r="B2" t="s">
        <v>3</v>
      </c>
      <c r="C2" s="51" t="s">
        <v>18</v>
      </c>
    </row>
    <row r="3" spans="2:5" x14ac:dyDescent="0.25">
      <c r="B3" t="s">
        <v>9</v>
      </c>
      <c r="C3" s="66">
        <f>'38 Week Calculation'!D14</f>
        <v>44.484059272563989</v>
      </c>
    </row>
    <row r="4" spans="2:5" x14ac:dyDescent="0.25">
      <c r="B4" t="s">
        <v>15</v>
      </c>
      <c r="C4" s="66">
        <f>'39 Week Calculation'!D14</f>
        <v>45.654692411315672</v>
      </c>
    </row>
    <row r="5" spans="2:5" x14ac:dyDescent="0.25">
      <c r="B5" t="s">
        <v>14</v>
      </c>
      <c r="C5" s="66">
        <f>'39 Week Calculation'!D14</f>
        <v>45.654692411315672</v>
      </c>
    </row>
    <row r="6" spans="2:5" x14ac:dyDescent="0.25">
      <c r="B6" t="s">
        <v>16</v>
      </c>
      <c r="C6" s="66">
        <f>'40 Week Calculation'!D14</f>
        <v>46.825325550067355</v>
      </c>
    </row>
    <row r="7" spans="2:5" x14ac:dyDescent="0.25">
      <c r="B7" t="s">
        <v>25</v>
      </c>
      <c r="C7" s="66">
        <f>E7</f>
        <v>47.995958688819037</v>
      </c>
      <c r="E7">
        <f>41+(41*'38 Week Calculation'!D10)</f>
        <v>47.995958688819037</v>
      </c>
    </row>
    <row r="8" spans="2:5" x14ac:dyDescent="0.25">
      <c r="B8" t="s">
        <v>26</v>
      </c>
      <c r="C8" s="66">
        <f t="shared" ref="C8:C10" si="0">E8</f>
        <v>49.16659182757072</v>
      </c>
      <c r="E8">
        <f>42+(42*'38 Week Calculation'!D10)</f>
        <v>49.16659182757072</v>
      </c>
    </row>
    <row r="9" spans="2:5" x14ac:dyDescent="0.25">
      <c r="B9" t="s">
        <v>27</v>
      </c>
      <c r="C9" s="66">
        <f t="shared" si="0"/>
        <v>50.33722496632241</v>
      </c>
      <c r="E9">
        <f>43+(43*'38 Week Calculation'!D10)</f>
        <v>50.33722496632241</v>
      </c>
    </row>
    <row r="10" spans="2:5" x14ac:dyDescent="0.25">
      <c r="B10" t="s">
        <v>28</v>
      </c>
      <c r="C10" s="66">
        <f t="shared" si="0"/>
        <v>51.507858105074092</v>
      </c>
      <c r="E10">
        <f>44+(44*'38 Week Calculation'!D10)</f>
        <v>51.507858105074092</v>
      </c>
    </row>
    <row r="12" spans="2:5" x14ac:dyDescent="0.25">
      <c r="B12">
        <v>52.14</v>
      </c>
    </row>
    <row r="14" spans="2:5" x14ac:dyDescent="0.25">
      <c r="B14">
        <v>36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"/>
  <sheetViews>
    <sheetView zoomScaleNormal="100" workbookViewId="0">
      <selection activeCell="D8" sqref="D8"/>
    </sheetView>
  </sheetViews>
  <sheetFormatPr defaultRowHeight="14.25" x14ac:dyDescent="0.2"/>
  <cols>
    <col min="1" max="1" width="3.85546875" style="23" customWidth="1"/>
    <col min="2" max="2" width="59.28515625" style="23" customWidth="1"/>
    <col min="3" max="4" width="14.28515625" style="23" customWidth="1"/>
    <col min="5" max="5" width="24" style="23" customWidth="1"/>
    <col min="6" max="16384" width="9.140625" style="23"/>
  </cols>
  <sheetData>
    <row r="1" spans="2:5" ht="15" thickBot="1" x14ac:dyDescent="0.25"/>
    <row r="2" spans="2:5" ht="20.25" customHeight="1" thickBot="1" x14ac:dyDescent="0.3">
      <c r="B2" s="26" t="s">
        <v>21</v>
      </c>
      <c r="C2" s="82" t="s">
        <v>9</v>
      </c>
      <c r="D2" s="82"/>
      <c r="E2" s="50" t="s">
        <v>6</v>
      </c>
    </row>
    <row r="3" spans="2:5" ht="15.75" thickBot="1" x14ac:dyDescent="0.3">
      <c r="B3" s="27"/>
      <c r="C3" s="83" t="s">
        <v>0</v>
      </c>
      <c r="D3" s="84"/>
      <c r="E3" s="28"/>
    </row>
    <row r="4" spans="2:5" ht="15" x14ac:dyDescent="0.25">
      <c r="B4" s="29"/>
      <c r="C4" s="30" t="s">
        <v>2</v>
      </c>
      <c r="D4" s="31" t="s">
        <v>3</v>
      </c>
      <c r="E4" s="32"/>
    </row>
    <row r="5" spans="2:5" x14ac:dyDescent="0.2">
      <c r="B5" s="33" t="s">
        <v>4</v>
      </c>
      <c r="C5" s="59">
        <v>30</v>
      </c>
      <c r="D5" s="34">
        <f>C5/5</f>
        <v>6</v>
      </c>
      <c r="E5" s="35"/>
    </row>
    <row r="6" spans="2:5" x14ac:dyDescent="0.2">
      <c r="B6" s="36" t="s">
        <v>7</v>
      </c>
      <c r="C6" s="58">
        <v>8</v>
      </c>
      <c r="D6" s="34">
        <f>C6/5</f>
        <v>1.6</v>
      </c>
      <c r="E6" s="37"/>
    </row>
    <row r="7" spans="2:5" ht="15" x14ac:dyDescent="0.25">
      <c r="B7" s="38" t="s">
        <v>36</v>
      </c>
      <c r="C7" s="57">
        <f>C5+C6</f>
        <v>38</v>
      </c>
      <c r="D7" s="34">
        <f>C7/5</f>
        <v>7.6</v>
      </c>
      <c r="E7" s="37" t="s">
        <v>5</v>
      </c>
    </row>
    <row r="8" spans="2:5" x14ac:dyDescent="0.2">
      <c r="B8" s="36"/>
      <c r="C8" s="56"/>
      <c r="D8" s="40"/>
      <c r="E8" s="32"/>
    </row>
    <row r="9" spans="2:5" ht="28.5" x14ac:dyDescent="0.2">
      <c r="B9" s="55" t="s">
        <v>38</v>
      </c>
      <c r="C9" s="39"/>
      <c r="D9" s="40">
        <f>52.14-7.6</f>
        <v>44.54</v>
      </c>
      <c r="E9" s="37" t="s">
        <v>37</v>
      </c>
    </row>
    <row r="10" spans="2:5" ht="15" x14ac:dyDescent="0.25">
      <c r="B10" s="41" t="s">
        <v>30</v>
      </c>
      <c r="C10" s="39"/>
      <c r="D10" s="53">
        <f>D7/D9</f>
        <v>0.17063313875168387</v>
      </c>
      <c r="E10" s="32" t="s">
        <v>31</v>
      </c>
    </row>
    <row r="11" spans="2:5" ht="15" x14ac:dyDescent="0.25">
      <c r="B11" s="41"/>
      <c r="C11" s="62"/>
      <c r="D11" s="42"/>
      <c r="E11" s="32"/>
    </row>
    <row r="12" spans="2:5" x14ac:dyDescent="0.2">
      <c r="B12" s="33" t="s">
        <v>33</v>
      </c>
      <c r="C12" s="61"/>
      <c r="D12" s="40">
        <v>38</v>
      </c>
      <c r="E12" s="32"/>
    </row>
    <row r="13" spans="2:5" ht="15" thickBot="1" x14ac:dyDescent="0.25">
      <c r="B13" s="36" t="s">
        <v>34</v>
      </c>
      <c r="C13" s="64">
        <f>5*D13</f>
        <v>32.420296362819933</v>
      </c>
      <c r="D13" s="63">
        <f>D10*D12</f>
        <v>6.4840592725639867</v>
      </c>
      <c r="E13" s="35" t="s">
        <v>32</v>
      </c>
    </row>
    <row r="14" spans="2:5" ht="15.75" thickBot="1" x14ac:dyDescent="0.3">
      <c r="B14" s="43" t="s">
        <v>35</v>
      </c>
      <c r="C14" s="65">
        <f>C12+C13</f>
        <v>32.420296362819933</v>
      </c>
      <c r="D14" s="52">
        <f>D12+D13</f>
        <v>44.484059272563989</v>
      </c>
      <c r="E14" s="44" t="s">
        <v>39</v>
      </c>
    </row>
    <row r="16" spans="2:5" ht="15" x14ac:dyDescent="0.25">
      <c r="B16" s="24" t="s">
        <v>8</v>
      </c>
    </row>
    <row r="17" spans="2:2" ht="42.75" x14ac:dyDescent="0.2">
      <c r="B17" s="25" t="s">
        <v>42</v>
      </c>
    </row>
    <row r="19" spans="2:2" ht="28.5" x14ac:dyDescent="0.2">
      <c r="B19" s="25" t="s">
        <v>43</v>
      </c>
    </row>
  </sheetData>
  <sheetProtection password="E014" sheet="1" objects="1" scenarios="1"/>
  <mergeCells count="2">
    <mergeCell ref="C2:D2"/>
    <mergeCell ref="C3:D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"/>
  <sheetViews>
    <sheetView workbookViewId="0">
      <selection sqref="A1:E21"/>
    </sheetView>
  </sheetViews>
  <sheetFormatPr defaultRowHeight="14.25" x14ac:dyDescent="0.2"/>
  <cols>
    <col min="1" max="1" width="4.140625" style="23" customWidth="1"/>
    <col min="2" max="2" width="59" style="23" customWidth="1"/>
    <col min="3" max="3" width="16.28515625" style="23" customWidth="1"/>
    <col min="4" max="4" width="18.42578125" style="23" customWidth="1"/>
    <col min="5" max="5" width="25.140625" style="23" customWidth="1"/>
    <col min="6" max="16384" width="9.140625" style="23"/>
  </cols>
  <sheetData>
    <row r="1" spans="2:5" ht="15" thickBot="1" x14ac:dyDescent="0.25"/>
    <row r="2" spans="2:5" ht="38.25" customHeight="1" thickBot="1" x14ac:dyDescent="0.3">
      <c r="B2" s="26" t="s">
        <v>22</v>
      </c>
      <c r="C2" s="85" t="s">
        <v>24</v>
      </c>
      <c r="D2" s="86"/>
      <c r="E2" s="49" t="s">
        <v>6</v>
      </c>
    </row>
    <row r="3" spans="2:5" ht="15" thickBot="1" x14ac:dyDescent="0.25">
      <c r="B3" s="29"/>
      <c r="C3" s="87" t="s">
        <v>0</v>
      </c>
      <c r="D3" s="84"/>
      <c r="E3" s="46" t="s">
        <v>1</v>
      </c>
    </row>
    <row r="4" spans="2:5" ht="15" x14ac:dyDescent="0.25">
      <c r="B4" s="29"/>
      <c r="C4" s="60" t="s">
        <v>2</v>
      </c>
      <c r="D4" s="31" t="s">
        <v>3</v>
      </c>
      <c r="E4" s="32"/>
    </row>
    <row r="5" spans="2:5" x14ac:dyDescent="0.2">
      <c r="B5" s="33" t="s">
        <v>4</v>
      </c>
      <c r="C5" s="59">
        <v>30</v>
      </c>
      <c r="D5" s="34">
        <f>C5/5</f>
        <v>6</v>
      </c>
      <c r="E5" s="35"/>
    </row>
    <row r="6" spans="2:5" x14ac:dyDescent="0.2">
      <c r="B6" s="36" t="s">
        <v>7</v>
      </c>
      <c r="C6" s="58">
        <v>8</v>
      </c>
      <c r="D6" s="34">
        <f>C6/5</f>
        <v>1.6</v>
      </c>
      <c r="E6" s="37"/>
    </row>
    <row r="7" spans="2:5" ht="15" x14ac:dyDescent="0.25">
      <c r="B7" s="38" t="s">
        <v>36</v>
      </c>
      <c r="C7" s="57">
        <f>C5+C6</f>
        <v>38</v>
      </c>
      <c r="D7" s="34">
        <f>C7/5</f>
        <v>7.6</v>
      </c>
      <c r="E7" s="37" t="s">
        <v>5</v>
      </c>
    </row>
    <row r="8" spans="2:5" x14ac:dyDescent="0.2">
      <c r="B8" s="36"/>
      <c r="C8" s="56"/>
      <c r="D8" s="40"/>
      <c r="E8" s="32"/>
    </row>
    <row r="9" spans="2:5" ht="28.5" x14ac:dyDescent="0.2">
      <c r="B9" s="55" t="s">
        <v>38</v>
      </c>
      <c r="C9" s="39"/>
      <c r="D9" s="40">
        <f>52.14-7.6</f>
        <v>44.54</v>
      </c>
      <c r="E9" s="37" t="s">
        <v>37</v>
      </c>
    </row>
    <row r="10" spans="2:5" ht="15" x14ac:dyDescent="0.25">
      <c r="B10" s="41" t="s">
        <v>30</v>
      </c>
      <c r="C10" s="39"/>
      <c r="D10" s="53">
        <f>D7/D9</f>
        <v>0.17063313875168387</v>
      </c>
      <c r="E10" s="32" t="s">
        <v>31</v>
      </c>
    </row>
    <row r="11" spans="2:5" ht="15" x14ac:dyDescent="0.25">
      <c r="B11" s="41"/>
      <c r="C11" s="62"/>
      <c r="D11" s="42"/>
      <c r="E11" s="32"/>
    </row>
    <row r="12" spans="2:5" x14ac:dyDescent="0.2">
      <c r="B12" s="33" t="s">
        <v>33</v>
      </c>
      <c r="C12" s="61"/>
      <c r="D12" s="40">
        <v>39</v>
      </c>
      <c r="E12" s="32"/>
    </row>
    <row r="13" spans="2:5" ht="15" thickBot="1" x14ac:dyDescent="0.25">
      <c r="B13" s="36" t="s">
        <v>34</v>
      </c>
      <c r="C13" s="64">
        <f>5*D13</f>
        <v>33.273462056578353</v>
      </c>
      <c r="D13" s="63">
        <f>D10*D12</f>
        <v>6.6546924113156711</v>
      </c>
      <c r="E13" s="35" t="s">
        <v>32</v>
      </c>
    </row>
    <row r="14" spans="2:5" ht="15.75" thickBot="1" x14ac:dyDescent="0.3">
      <c r="B14" s="43" t="s">
        <v>35</v>
      </c>
      <c r="C14" s="65">
        <f>C12+C13</f>
        <v>33.273462056578353</v>
      </c>
      <c r="D14" s="52">
        <f>D12+D13</f>
        <v>45.654692411315672</v>
      </c>
      <c r="E14" s="44" t="s">
        <v>39</v>
      </c>
    </row>
    <row r="15" spans="2:5" ht="15" x14ac:dyDescent="0.25">
      <c r="B15" s="47"/>
      <c r="C15" s="48"/>
    </row>
    <row r="16" spans="2:5" ht="15" x14ac:dyDescent="0.25">
      <c r="B16" s="24" t="s">
        <v>8</v>
      </c>
      <c r="C16" s="45"/>
    </row>
    <row r="17" spans="2:4" ht="42.75" x14ac:dyDescent="0.2">
      <c r="B17" s="25" t="s">
        <v>40</v>
      </c>
      <c r="D17" s="54"/>
    </row>
    <row r="18" spans="2:4" x14ac:dyDescent="0.2">
      <c r="B18" s="25"/>
      <c r="D18" s="54"/>
    </row>
    <row r="19" spans="2:4" ht="28.5" x14ac:dyDescent="0.2">
      <c r="B19" s="25" t="s">
        <v>41</v>
      </c>
    </row>
  </sheetData>
  <sheetProtection password="E014" sheet="1" objects="1" scenarios="1"/>
  <mergeCells count="2">
    <mergeCell ref="C2:D2"/>
    <mergeCell ref="C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"/>
  <sheetViews>
    <sheetView workbookViewId="0">
      <selection activeCell="B34" sqref="B34"/>
    </sheetView>
  </sheetViews>
  <sheetFormatPr defaultRowHeight="14.25" x14ac:dyDescent="0.2"/>
  <cols>
    <col min="1" max="1" width="3.5703125" style="23" customWidth="1"/>
    <col min="2" max="2" width="59.85546875" style="23" customWidth="1"/>
    <col min="3" max="3" width="14" style="23" customWidth="1"/>
    <col min="4" max="4" width="12.5703125" style="23" customWidth="1"/>
    <col min="5" max="5" width="25.5703125" style="23" customWidth="1"/>
    <col min="6" max="16384" width="9.140625" style="23"/>
  </cols>
  <sheetData>
    <row r="1" spans="2:5" ht="15" thickBot="1" x14ac:dyDescent="0.25"/>
    <row r="2" spans="2:5" ht="15.75" thickBot="1" x14ac:dyDescent="0.3">
      <c r="B2" s="26" t="s">
        <v>23</v>
      </c>
      <c r="C2" s="85" t="s">
        <v>17</v>
      </c>
      <c r="D2" s="86"/>
      <c r="E2" s="49" t="s">
        <v>6</v>
      </c>
    </row>
    <row r="3" spans="2:5" ht="15" thickBot="1" x14ac:dyDescent="0.25">
      <c r="B3" s="29"/>
      <c r="C3" s="83" t="s">
        <v>0</v>
      </c>
      <c r="D3" s="84"/>
      <c r="E3" s="46" t="s">
        <v>1</v>
      </c>
    </row>
    <row r="4" spans="2:5" ht="15" x14ac:dyDescent="0.25">
      <c r="B4" s="29"/>
      <c r="C4" s="30" t="s">
        <v>2</v>
      </c>
      <c r="D4" s="31" t="s">
        <v>3</v>
      </c>
      <c r="E4" s="32"/>
    </row>
    <row r="5" spans="2:5" x14ac:dyDescent="0.2">
      <c r="B5" s="33" t="s">
        <v>4</v>
      </c>
      <c r="C5" s="59">
        <v>30</v>
      </c>
      <c r="D5" s="34">
        <f>C5/5</f>
        <v>6</v>
      </c>
      <c r="E5" s="35"/>
    </row>
    <row r="6" spans="2:5" x14ac:dyDescent="0.2">
      <c r="B6" s="36" t="s">
        <v>7</v>
      </c>
      <c r="C6" s="58">
        <v>8</v>
      </c>
      <c r="D6" s="34">
        <f>C6/5</f>
        <v>1.6</v>
      </c>
      <c r="E6" s="37"/>
    </row>
    <row r="7" spans="2:5" ht="15" x14ac:dyDescent="0.25">
      <c r="B7" s="38" t="s">
        <v>36</v>
      </c>
      <c r="C7" s="57">
        <f>C5+C6</f>
        <v>38</v>
      </c>
      <c r="D7" s="34">
        <f>C7/5</f>
        <v>7.6</v>
      </c>
      <c r="E7" s="37" t="s">
        <v>5</v>
      </c>
    </row>
    <row r="8" spans="2:5" x14ac:dyDescent="0.2">
      <c r="B8" s="36"/>
      <c r="C8" s="56"/>
      <c r="D8" s="40"/>
      <c r="E8" s="32"/>
    </row>
    <row r="9" spans="2:5" ht="28.5" x14ac:dyDescent="0.2">
      <c r="B9" s="55" t="s">
        <v>38</v>
      </c>
      <c r="C9" s="39"/>
      <c r="D9" s="40">
        <f>52.14-7.6</f>
        <v>44.54</v>
      </c>
      <c r="E9" s="37" t="s">
        <v>37</v>
      </c>
    </row>
    <row r="10" spans="2:5" ht="15" x14ac:dyDescent="0.25">
      <c r="B10" s="41" t="s">
        <v>30</v>
      </c>
      <c r="C10" s="39"/>
      <c r="D10" s="53">
        <f>D7/D9</f>
        <v>0.17063313875168387</v>
      </c>
      <c r="E10" s="32" t="s">
        <v>31</v>
      </c>
    </row>
    <row r="11" spans="2:5" ht="15" x14ac:dyDescent="0.25">
      <c r="B11" s="41"/>
      <c r="C11" s="62"/>
      <c r="D11" s="42"/>
      <c r="E11" s="32"/>
    </row>
    <row r="12" spans="2:5" x14ac:dyDescent="0.2">
      <c r="B12" s="33" t="s">
        <v>33</v>
      </c>
      <c r="C12" s="61"/>
      <c r="D12" s="40">
        <v>40</v>
      </c>
      <c r="E12" s="32"/>
    </row>
    <row r="13" spans="2:5" ht="15" thickBot="1" x14ac:dyDescent="0.25">
      <c r="B13" s="36" t="s">
        <v>34</v>
      </c>
      <c r="C13" s="64">
        <f>5*D13</f>
        <v>34.126627750336773</v>
      </c>
      <c r="D13" s="63">
        <f>D10*D12</f>
        <v>6.8253255500673546</v>
      </c>
      <c r="E13" s="35" t="s">
        <v>32</v>
      </c>
    </row>
    <row r="14" spans="2:5" ht="15.75" thickBot="1" x14ac:dyDescent="0.3">
      <c r="B14" s="43" t="s">
        <v>35</v>
      </c>
      <c r="C14" s="65">
        <f>C12+C13</f>
        <v>34.126627750336773</v>
      </c>
      <c r="D14" s="52">
        <f>D12+D13</f>
        <v>46.825325550067355</v>
      </c>
      <c r="E14" s="44" t="s">
        <v>39</v>
      </c>
    </row>
    <row r="16" spans="2:5" ht="15" x14ac:dyDescent="0.25">
      <c r="B16" s="24" t="s">
        <v>8</v>
      </c>
    </row>
    <row r="17" spans="2:2" ht="42.75" x14ac:dyDescent="0.2">
      <c r="B17" s="25" t="s">
        <v>44</v>
      </c>
    </row>
    <row r="18" spans="2:2" x14ac:dyDescent="0.2">
      <c r="B18" s="25"/>
    </row>
    <row r="19" spans="2:2" ht="28.5" x14ac:dyDescent="0.2">
      <c r="B19" s="25" t="s">
        <v>45</v>
      </c>
    </row>
  </sheetData>
  <sheetProtection password="E014" sheet="1" objects="1" scenarios="1"/>
  <mergeCells count="2">
    <mergeCell ref="C2:D2"/>
    <mergeCell ref="C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TTO Pay Calculator</vt:lpstr>
      <vt:lpstr>Sheet3</vt:lpstr>
      <vt:lpstr>38 Week Calculation</vt:lpstr>
      <vt:lpstr>39 Week Calculation</vt:lpstr>
      <vt:lpstr>40 Week Calculation</vt:lpstr>
    </vt:vector>
  </TitlesOfParts>
  <Company>Capita Symonds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samantha.harby</dc:creator>
  <cp:lastModifiedBy>Support</cp:lastModifiedBy>
  <dcterms:created xsi:type="dcterms:W3CDTF">2016-02-17T15:43:49Z</dcterms:created>
  <dcterms:modified xsi:type="dcterms:W3CDTF">2017-03-06T15:24:42Z</dcterms:modified>
</cp:coreProperties>
</file>